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1\Desktop\評価\令和７年12月1日から　78等級\"/>
    </mc:Choice>
  </mc:AlternateContent>
  <xr:revisionPtr revIDLastSave="0" documentId="13_ncr:1_{2AEB2477-A7E9-4E89-97A1-3BDF4316CD04}" xr6:coauthVersionLast="47" xr6:coauthVersionMax="47" xr10:uidLastSave="{00000000-0000-0000-0000-000000000000}"/>
  <bookViews>
    <workbookView xWindow="-10245" yWindow="-17400" windowWidth="30960" windowHeight="16800" xr2:uid="{32DCF48E-47C3-40D0-B54A-2B7C5F6B8E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D43" i="1" s="1"/>
  <c r="C40" i="1"/>
  <c r="D40" i="1" s="1"/>
  <c r="P29" i="1" s="1"/>
  <c r="E44" i="1"/>
  <c r="F44" i="1" s="1"/>
  <c r="E43" i="1"/>
  <c r="F43" i="1" s="1"/>
  <c r="E42" i="1"/>
  <c r="F42" i="1" s="1"/>
  <c r="E41" i="1"/>
  <c r="F41" i="1" s="1"/>
  <c r="E40" i="1"/>
  <c r="F40" i="1" s="1"/>
  <c r="T34" i="1"/>
  <c r="T31" i="1"/>
  <c r="Q17" i="1"/>
  <c r="Q18" i="1" s="1"/>
  <c r="P17" i="1"/>
  <c r="P24" i="1" s="1"/>
  <c r="K12" i="1"/>
  <c r="I12" i="1"/>
  <c r="G12" i="1"/>
  <c r="E12" i="1"/>
  <c r="K11" i="1"/>
  <c r="I11" i="1"/>
  <c r="G11" i="1"/>
  <c r="E11" i="1"/>
  <c r="S29" i="1" l="1"/>
  <c r="P32" i="1" s="1"/>
  <c r="J40" i="1" s="1"/>
  <c r="H40" i="1"/>
  <c r="G42" i="1"/>
  <c r="P18" i="1"/>
  <c r="P20" i="1" s="1"/>
  <c r="G40" i="1"/>
  <c r="G41" i="1"/>
  <c r="G43" i="1"/>
  <c r="G44" i="1"/>
  <c r="P34" i="1" l="1"/>
  <c r="K40" i="1" s="1"/>
  <c r="P25" i="1"/>
  <c r="P27" i="1" s="1"/>
</calcChain>
</file>

<file path=xl/sharedStrings.xml><?xml version="1.0" encoding="utf-8"?>
<sst xmlns="http://schemas.openxmlformats.org/spreadsheetml/2006/main" count="100" uniqueCount="78">
  <si>
    <t>建築物名称</t>
    <rPh sb="0" eb="3">
      <t>ケンチクブツ</t>
    </rPh>
    <rPh sb="3" eb="5">
      <t>メイショウ</t>
    </rPh>
    <phoneticPr fontId="1"/>
  </si>
  <si>
    <t>1　外皮性能・基準判定</t>
    <rPh sb="2" eb="4">
      <t>ガイヒ</t>
    </rPh>
    <rPh sb="4" eb="6">
      <t>セイノウ</t>
    </rPh>
    <rPh sb="7" eb="9">
      <t>キジュン</t>
    </rPh>
    <rPh sb="9" eb="11">
      <t>ハンテイ</t>
    </rPh>
    <phoneticPr fontId="1"/>
  </si>
  <si>
    <t>　</t>
    <phoneticPr fontId="1"/>
  </si>
  <si>
    <t>設計値</t>
    <rPh sb="0" eb="2">
      <t>セッケイ</t>
    </rPh>
    <rPh sb="2" eb="3">
      <t>チ</t>
    </rPh>
    <phoneticPr fontId="1"/>
  </si>
  <si>
    <t>地域区分</t>
    <rPh sb="0" eb="2">
      <t>チイキ</t>
    </rPh>
    <rPh sb="2" eb="4">
      <t>クブン</t>
    </rPh>
    <phoneticPr fontId="1"/>
  </si>
  <si>
    <t xml:space="preserve">      </t>
    <phoneticPr fontId="1"/>
  </si>
  <si>
    <t>等級</t>
    <rPh sb="0" eb="2">
      <t>トウキュウ</t>
    </rPh>
    <phoneticPr fontId="1"/>
  </si>
  <si>
    <t>5-1　等級　4</t>
    <rPh sb="4" eb="6">
      <t>トウキュウ</t>
    </rPh>
    <phoneticPr fontId="1"/>
  </si>
  <si>
    <t>5-1　等級　5</t>
    <rPh sb="4" eb="6">
      <t>トウキュウ</t>
    </rPh>
    <phoneticPr fontId="1"/>
  </si>
  <si>
    <t>5-1　等級　6</t>
    <rPh sb="4" eb="6">
      <t>トウキュウ</t>
    </rPh>
    <phoneticPr fontId="1"/>
  </si>
  <si>
    <t>5-１等級　7　</t>
    <rPh sb="3" eb="5">
      <t>トウキュウ</t>
    </rPh>
    <phoneticPr fontId="1"/>
  </si>
  <si>
    <t>基準　UA値</t>
    <rPh sb="0" eb="2">
      <t>キジュン</t>
    </rPh>
    <rPh sb="5" eb="6">
      <t>アタイ</t>
    </rPh>
    <phoneticPr fontId="1"/>
  </si>
  <si>
    <t>基準　ηAC値</t>
    <rPh sb="0" eb="2">
      <t>キジュン</t>
    </rPh>
    <phoneticPr fontId="1"/>
  </si>
  <si>
    <t>省エネ・誘導基準判定</t>
    <rPh sb="0" eb="1">
      <t>ショウ</t>
    </rPh>
    <rPh sb="4" eb="6">
      <t>ユウドウ</t>
    </rPh>
    <rPh sb="6" eb="8">
      <t>キジュン</t>
    </rPh>
    <rPh sb="8" eb="10">
      <t>ハンテイ</t>
    </rPh>
    <phoneticPr fontId="1"/>
  </si>
  <si>
    <t>2　一次エネルギー消費量計算結果</t>
    <rPh sb="2" eb="4">
      <t>イチジ</t>
    </rPh>
    <rPh sb="9" eb="12">
      <t>ショウヒリョウ</t>
    </rPh>
    <rPh sb="12" eb="14">
      <t>ケイサン</t>
    </rPh>
    <rPh sb="14" eb="16">
      <t>ケッカ</t>
    </rPh>
    <phoneticPr fontId="1"/>
  </si>
  <si>
    <t>（1）住宅の一次エネルギー消費量（１戸当り）</t>
    <rPh sb="3" eb="5">
      <t>ジュウタク</t>
    </rPh>
    <rPh sb="6" eb="8">
      <t>イチジ</t>
    </rPh>
    <rPh sb="13" eb="16">
      <t>ショウヒリョウ</t>
    </rPh>
    <rPh sb="18" eb="19">
      <t>コ</t>
    </rPh>
    <rPh sb="19" eb="20">
      <t>アタ</t>
    </rPh>
    <phoneticPr fontId="1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</si>
  <si>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1"/>
  </si>
  <si>
    <t>基準一次エネルギー消費量</t>
    <rPh sb="0" eb="2">
      <t>キジュン</t>
    </rPh>
    <rPh sb="2" eb="4">
      <t>イチジ</t>
    </rPh>
    <rPh sb="9" eb="12">
      <t>ショウヒリョウ</t>
    </rPh>
    <phoneticPr fontId="1"/>
  </si>
  <si>
    <t>暖房設備</t>
    <rPh sb="0" eb="2">
      <t>ダンボウ</t>
    </rPh>
    <rPh sb="2" eb="4">
      <t>セツビ</t>
    </rPh>
    <phoneticPr fontId="1"/>
  </si>
  <si>
    <t>MJ/年</t>
    <rPh sb="3" eb="4">
      <t>ネン</t>
    </rPh>
    <phoneticPr fontId="1"/>
  </si>
  <si>
    <t>冷房設備</t>
    <rPh sb="0" eb="2">
      <t>レイボウ</t>
    </rPh>
    <rPh sb="2" eb="4">
      <t>セツビ</t>
    </rPh>
    <phoneticPr fontId="1"/>
  </si>
  <si>
    <t>換気設備</t>
    <rPh sb="0" eb="2">
      <t>カンキ</t>
    </rPh>
    <rPh sb="2" eb="4">
      <t>セツビ</t>
    </rPh>
    <phoneticPr fontId="1"/>
  </si>
  <si>
    <t>給湯設備</t>
    <rPh sb="0" eb="2">
      <t>キュウトウ</t>
    </rPh>
    <rPh sb="2" eb="4">
      <t>セツビ</t>
    </rPh>
    <phoneticPr fontId="1"/>
  </si>
  <si>
    <t>照明設備</t>
    <rPh sb="0" eb="2">
      <t>ショウメイ</t>
    </rPh>
    <rPh sb="2" eb="4">
      <t>セツビ</t>
    </rPh>
    <phoneticPr fontId="1"/>
  </si>
  <si>
    <t>その他の設備</t>
    <rPh sb="2" eb="3">
      <t>タ</t>
    </rPh>
    <rPh sb="4" eb="6">
      <t>セツビ</t>
    </rPh>
    <phoneticPr fontId="1"/>
  </si>
  <si>
    <t>発電設備の</t>
    <rPh sb="0" eb="2">
      <t>ハツデン</t>
    </rPh>
    <rPh sb="2" eb="4">
      <t>セツビ</t>
    </rPh>
    <phoneticPr fontId="1"/>
  </si>
  <si>
    <t>太陽光発電</t>
    <rPh sb="0" eb="3">
      <t>タイヨウコウ</t>
    </rPh>
    <rPh sb="3" eb="5">
      <t>ハツデン</t>
    </rPh>
    <phoneticPr fontId="1"/>
  </si>
  <si>
    <t>発電量のうち自家消費分</t>
    <rPh sb="0" eb="3">
      <t>ハツデンリョウ</t>
    </rPh>
    <rPh sb="6" eb="8">
      <t>ジカ</t>
    </rPh>
    <rPh sb="8" eb="10">
      <t>ショウヒ</t>
    </rPh>
    <rPh sb="10" eb="11">
      <t>ブン</t>
    </rPh>
    <phoneticPr fontId="1"/>
  </si>
  <si>
    <t>コージェネレーション設備</t>
    <rPh sb="10" eb="12">
      <t>セツビ</t>
    </rPh>
    <phoneticPr fontId="1"/>
  </si>
  <si>
    <t>コージェネレーション設備の売電量に係る控除量</t>
    <rPh sb="13" eb="16">
      <t>バイデンリョウ</t>
    </rPh>
    <rPh sb="17" eb="18">
      <t>カカ</t>
    </rPh>
    <rPh sb="19" eb="21">
      <t>コウジョ</t>
    </rPh>
    <rPh sb="21" eb="22">
      <t>リョウ</t>
    </rPh>
    <phoneticPr fontId="1"/>
  </si>
  <si>
    <t>合計</t>
    <rPh sb="0" eb="2">
      <t>ゴウケイ</t>
    </rPh>
    <phoneticPr fontId="1"/>
  </si>
  <si>
    <t>PVおよびCGSを対象とする場合</t>
    <rPh sb="9" eb="11">
      <t>タイショウ</t>
    </rPh>
    <rPh sb="14" eb="16">
      <t>バアイ</t>
    </rPh>
    <phoneticPr fontId="1"/>
  </si>
  <si>
    <t>CGSを対象とする場合</t>
    <rPh sb="4" eb="6">
      <t>タイショウ</t>
    </rPh>
    <rPh sb="9" eb="11">
      <t>バアイ</t>
    </rPh>
    <phoneticPr fontId="1"/>
  </si>
  <si>
    <t>建築物エネルギー消費性能基準</t>
    <rPh sb="0" eb="3">
      <t>ケンチクブツ</t>
    </rPh>
    <rPh sb="8" eb="10">
      <t>ショウヒ</t>
    </rPh>
    <rPh sb="10" eb="12">
      <t>セイノウ</t>
    </rPh>
    <rPh sb="12" eb="14">
      <t>キジュン</t>
    </rPh>
    <phoneticPr fontId="1"/>
  </si>
  <si>
    <t>BEI</t>
    <phoneticPr fontId="1"/>
  </si>
  <si>
    <t>/６段階表示</t>
    <rPh sb="2" eb="4">
      <t>ダンカイ</t>
    </rPh>
    <rPh sb="4" eb="6">
      <t>ヒョウジ</t>
    </rPh>
    <phoneticPr fontId="1"/>
  </si>
  <si>
    <t>建築物エネルギー消費性能誘導基準</t>
    <rPh sb="0" eb="3">
      <t>ケンチクブツ</t>
    </rPh>
    <rPh sb="8" eb="10">
      <t>ショウヒ</t>
    </rPh>
    <rPh sb="10" eb="12">
      <t>セイノウ</t>
    </rPh>
    <rPh sb="12" eb="14">
      <t>ユウドウ</t>
    </rPh>
    <rPh sb="14" eb="16">
      <t>キジュン</t>
    </rPh>
    <phoneticPr fontId="1"/>
  </si>
  <si>
    <t>誘導BEI</t>
    <rPh sb="0" eb="2">
      <t>ユウドウ</t>
    </rPh>
    <phoneticPr fontId="1"/>
  </si>
  <si>
    <t>/４段階表示</t>
    <rPh sb="2" eb="4">
      <t>ダンカイ</t>
    </rPh>
    <rPh sb="4" eb="6">
      <t>ヒョウジ</t>
    </rPh>
    <phoneticPr fontId="1"/>
  </si>
  <si>
    <t>発電量（コージェネレーション）</t>
    <rPh sb="0" eb="3">
      <t>ハツデンリョウ</t>
    </rPh>
    <phoneticPr fontId="1"/>
  </si>
  <si>
    <t>発電量（太陽光発電）</t>
    <rPh sb="0" eb="3">
      <t>ハツデンリョウ</t>
    </rPh>
    <rPh sb="4" eb="7">
      <t>タイヨウコウ</t>
    </rPh>
    <rPh sb="7" eb="9">
      <t>ハツデン</t>
    </rPh>
    <phoneticPr fontId="1"/>
  </si>
  <si>
    <t>売電量（コージェネレーション）</t>
    <rPh sb="0" eb="2">
      <t>バイデン</t>
    </rPh>
    <rPh sb="2" eb="3">
      <t>リョウ</t>
    </rPh>
    <phoneticPr fontId="1"/>
  </si>
  <si>
    <t>売電量（太陽光発電）</t>
    <rPh sb="0" eb="2">
      <t>バイデン</t>
    </rPh>
    <rPh sb="2" eb="3">
      <t>リョウ</t>
    </rPh>
    <rPh sb="4" eb="7">
      <t>タイヨウコウ</t>
    </rPh>
    <rPh sb="7" eb="9">
      <t>ハツデン</t>
    </rPh>
    <phoneticPr fontId="1"/>
  </si>
  <si>
    <t>5-2</t>
    <phoneticPr fontId="1"/>
  </si>
  <si>
    <t>設計</t>
    <rPh sb="0" eb="2">
      <t>セッケイ</t>
    </rPh>
    <phoneticPr fontId="1"/>
  </si>
  <si>
    <t>基準</t>
    <rPh sb="0" eb="2">
      <t>キジュン</t>
    </rPh>
    <phoneticPr fontId="1"/>
  </si>
  <si>
    <t>判定</t>
    <rPh sb="0" eb="2">
      <t>ハンテイ</t>
    </rPh>
    <phoneticPr fontId="1"/>
  </si>
  <si>
    <t>床面積当たりの一次エネルギー消費量</t>
    <rPh sb="0" eb="3">
      <t>ユカメンセキ</t>
    </rPh>
    <rPh sb="3" eb="4">
      <t>ア</t>
    </rPh>
    <rPh sb="7" eb="9">
      <t>イチジ</t>
    </rPh>
    <rPh sb="14" eb="17">
      <t>ショウヒリョウ</t>
    </rPh>
    <phoneticPr fontId="1"/>
  </si>
  <si>
    <t>その他含むGJ</t>
    <rPh sb="2" eb="3">
      <t>タ</t>
    </rPh>
    <rPh sb="3" eb="4">
      <t>フク</t>
    </rPh>
    <phoneticPr fontId="1"/>
  </si>
  <si>
    <t>等級　8</t>
    <rPh sb="0" eb="2">
      <t>トウキュウ</t>
    </rPh>
    <phoneticPr fontId="1"/>
  </si>
  <si>
    <t>等級　7</t>
    <rPh sb="0" eb="2">
      <t>トウキュウ</t>
    </rPh>
    <phoneticPr fontId="1"/>
  </si>
  <si>
    <t>等級　6</t>
    <rPh sb="0" eb="2">
      <t>トウキュウ</t>
    </rPh>
    <phoneticPr fontId="1"/>
  </si>
  <si>
    <t>等級　5</t>
    <rPh sb="0" eb="2">
      <t>トウキュウ</t>
    </rPh>
    <phoneticPr fontId="1"/>
  </si>
  <si>
    <t>等級　4</t>
    <rPh sb="0" eb="2">
      <t>トウキュウ</t>
    </rPh>
    <phoneticPr fontId="1"/>
  </si>
  <si>
    <t>暖房－照明</t>
    <rPh sb="0" eb="2">
      <t>ダンボウ</t>
    </rPh>
    <rPh sb="3" eb="5">
      <t>ショウメイ</t>
    </rPh>
    <phoneticPr fontId="1"/>
  </si>
  <si>
    <t>設計一次</t>
    <rPh sb="0" eb="2">
      <t>セッケイ</t>
    </rPh>
    <rPh sb="2" eb="4">
      <t>イチジ</t>
    </rPh>
    <phoneticPr fontId="1"/>
  </si>
  <si>
    <t>基準一次</t>
    <rPh sb="0" eb="2">
      <t>キジュン</t>
    </rPh>
    <rPh sb="2" eb="4">
      <t>イチジ</t>
    </rPh>
    <phoneticPr fontId="1"/>
  </si>
  <si>
    <t>その他含む</t>
    <rPh sb="2" eb="3">
      <t>タ</t>
    </rPh>
    <rPh sb="3" eb="4">
      <t>フク</t>
    </rPh>
    <phoneticPr fontId="1"/>
  </si>
  <si>
    <t>再生+</t>
    <rPh sb="0" eb="2">
      <t>サイセイ</t>
    </rPh>
    <phoneticPr fontId="1"/>
  </si>
  <si>
    <t>E=(Es/Atotal)/Eat*100</t>
    <phoneticPr fontId="1"/>
  </si>
  <si>
    <t>ES＝</t>
    <phoneticPr fontId="1"/>
  </si>
  <si>
    <t>自家＋売電</t>
    <rPh sb="0" eb="2">
      <t>ジカ</t>
    </rPh>
    <rPh sb="3" eb="5">
      <t>バイデン</t>
    </rPh>
    <phoneticPr fontId="1"/>
  </si>
  <si>
    <t>自家</t>
    <rPh sb="0" eb="2">
      <t>ジカ</t>
    </rPh>
    <phoneticPr fontId="1"/>
  </si>
  <si>
    <t>Es＝</t>
    <phoneticPr fontId="1"/>
  </si>
  <si>
    <t xml:space="preserve"> </t>
    <phoneticPr fontId="1"/>
  </si>
  <si>
    <t>〇　等級判定表</t>
    <rPh sb="2" eb="4">
      <t>トウキュウ</t>
    </rPh>
    <rPh sb="4" eb="7">
      <t>ハンテイヒョウ</t>
    </rPh>
    <phoneticPr fontId="1"/>
  </si>
  <si>
    <t>MJ/（㎡・年）</t>
    <rPh sb="6" eb="7">
      <t>ネン</t>
    </rPh>
    <phoneticPr fontId="1"/>
  </si>
  <si>
    <t>冷房期の平均日射取得率　　ηAC値</t>
    <rPh sb="0" eb="3">
      <t>レイボウキ</t>
    </rPh>
    <rPh sb="4" eb="6">
      <t>ヘイキン</t>
    </rPh>
    <rPh sb="6" eb="8">
      <t>ニッシャ</t>
    </rPh>
    <rPh sb="8" eb="11">
      <t>シュトクリツ</t>
    </rPh>
    <rPh sb="16" eb="17">
      <t>アタイ</t>
    </rPh>
    <phoneticPr fontId="1"/>
  </si>
  <si>
    <t xml:space="preserve">計算対象床面積       　　　　　    </t>
    <phoneticPr fontId="1"/>
  </si>
  <si>
    <t>㎡</t>
    <phoneticPr fontId="1"/>
  </si>
  <si>
    <t xml:space="preserve">外皮平均熱還流率 </t>
    <rPh sb="0" eb="2">
      <t>ガイヒ</t>
    </rPh>
    <rPh sb="2" eb="4">
      <t>ヘイキン</t>
    </rPh>
    <rPh sb="4" eb="5">
      <t>ネツ</t>
    </rPh>
    <rPh sb="5" eb="8">
      <t>カンリュウリツ</t>
    </rPh>
    <phoneticPr fontId="1"/>
  </si>
  <si>
    <t>UA値　　　　W/㎡k</t>
    <phoneticPr fontId="1"/>
  </si>
  <si>
    <t>エネルギー利用効率設備（CGS除く）による設計一次エネルギー消費量の削減率</t>
    <rPh sb="5" eb="7">
      <t>リヨウ</t>
    </rPh>
    <rPh sb="7" eb="9">
      <t>コウリツ</t>
    </rPh>
    <rPh sb="9" eb="11">
      <t>セツビ</t>
    </rPh>
    <rPh sb="15" eb="16">
      <t>ノゾ</t>
    </rPh>
    <rPh sb="21" eb="23">
      <t>セッケイ</t>
    </rPh>
    <rPh sb="23" eb="25">
      <t>イチジ</t>
    </rPh>
    <rPh sb="30" eb="33">
      <t>ショウヒリョウ</t>
    </rPh>
    <rPh sb="34" eb="36">
      <t>サクゲン</t>
    </rPh>
    <rPh sb="36" eb="37">
      <t>リツ</t>
    </rPh>
    <phoneticPr fontId="1"/>
  </si>
  <si>
    <t>充電分含む</t>
    <rPh sb="0" eb="2">
      <t>ジュウデン</t>
    </rPh>
    <rPh sb="2" eb="3">
      <t>ブン</t>
    </rPh>
    <rPh sb="3" eb="4">
      <t>フク</t>
    </rPh>
    <phoneticPr fontId="1"/>
  </si>
  <si>
    <t>充電分含まない</t>
    <rPh sb="0" eb="2">
      <t>ジュウデン</t>
    </rPh>
    <rPh sb="2" eb="3">
      <t>ブン</t>
    </rPh>
    <rPh sb="3" eb="4">
      <t>フク</t>
    </rPh>
    <phoneticPr fontId="1"/>
  </si>
  <si>
    <t>（自家消費分+売電分）</t>
    <rPh sb="1" eb="6">
      <t>ジカショウヒブン</t>
    </rPh>
    <rPh sb="7" eb="9">
      <t>バイデン</t>
    </rPh>
    <rPh sb="9" eb="10">
      <t>ブン</t>
    </rPh>
    <phoneticPr fontId="1"/>
  </si>
  <si>
    <t>（自家消費分）</t>
    <rPh sb="1" eb="3">
      <t>ジカ</t>
    </rPh>
    <rPh sb="3" eb="6">
      <t>ショウヒブン</t>
    </rPh>
    <phoneticPr fontId="1"/>
  </si>
  <si>
    <t>3　5-2一次エネルギー消費量等級判定</t>
    <rPh sb="5" eb="7">
      <t>イチジ</t>
    </rPh>
    <rPh sb="12" eb="14">
      <t>ショウヒ</t>
    </rPh>
    <rPh sb="14" eb="15">
      <t>リョウ</t>
    </rPh>
    <rPh sb="15" eb="17">
      <t>トウキュウ</t>
    </rPh>
    <rPh sb="17" eb="19">
      <t>ハンテイ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</si>
</sst>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_ "/>
    <numFmt numFmtId="178" formatCode=";;"/>
    <numFmt numFmtId="179" formatCode="0.0_ "/>
    <numFmt numFmtId="180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48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25" xfId="0" applyBorder="1">
      <alignment vertical="center"/>
    </xf>
    <xf numFmtId="0" fontId="0" fillId="0" borderId="13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32" xfId="0" applyBorder="1">
      <alignment vertical="center"/>
    </xf>
    <xf numFmtId="0" fontId="0" fillId="0" borderId="7" xfId="0" applyBorder="1">
      <alignment vertical="center"/>
    </xf>
    <xf numFmtId="0" fontId="0" fillId="5" borderId="0" xfId="0" applyFill="1">
      <alignment vertical="center"/>
    </xf>
    <xf numFmtId="0" fontId="0" fillId="0" borderId="35" xfId="0" applyBorder="1">
      <alignment vertical="center"/>
    </xf>
    <xf numFmtId="0" fontId="0" fillId="0" borderId="31" xfId="0" applyBorder="1">
      <alignment vertical="center"/>
    </xf>
    <xf numFmtId="0" fontId="0" fillId="0" borderId="38" xfId="0" applyBorder="1" applyAlignment="1">
      <alignment vertical="center" shrinkToFit="1"/>
    </xf>
    <xf numFmtId="0" fontId="0" fillId="0" borderId="47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46" xfId="0" applyBorder="1">
      <alignment vertical="center"/>
    </xf>
    <xf numFmtId="0" fontId="0" fillId="0" borderId="15" xfId="0" applyBorder="1">
      <alignment vertical="center"/>
    </xf>
    <xf numFmtId="0" fontId="0" fillId="4" borderId="14" xfId="0" applyFill="1" applyBorder="1">
      <alignment vertical="center"/>
    </xf>
    <xf numFmtId="0" fontId="0" fillId="6" borderId="14" xfId="0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 shrinkToFit="1"/>
    </xf>
    <xf numFmtId="0" fontId="3" fillId="6" borderId="18" xfId="0" applyFont="1" applyFill="1" applyBorder="1" applyAlignment="1">
      <alignment horizontal="center" vertical="center" shrinkToFit="1"/>
    </xf>
    <xf numFmtId="178" fontId="0" fillId="4" borderId="26" xfId="0" applyNumberFormat="1" applyFill="1" applyBorder="1">
      <alignment vertical="center"/>
    </xf>
    <xf numFmtId="178" fontId="0" fillId="4" borderId="35" xfId="0" applyNumberFormat="1" applyFill="1" applyBorder="1">
      <alignment vertical="center"/>
    </xf>
    <xf numFmtId="0" fontId="0" fillId="0" borderId="0" xfId="0" applyProtection="1">
      <alignment vertical="center"/>
      <protection hidden="1"/>
    </xf>
    <xf numFmtId="0" fontId="0" fillId="0" borderId="14" xfId="0" applyBorder="1" applyProtection="1">
      <alignment vertical="center"/>
      <protection hidden="1"/>
    </xf>
    <xf numFmtId="176" fontId="0" fillId="0" borderId="37" xfId="0" applyNumberFormat="1" applyBorder="1" applyProtection="1">
      <alignment vertical="center"/>
      <protection hidden="1"/>
    </xf>
    <xf numFmtId="176" fontId="0" fillId="0" borderId="14" xfId="0" applyNumberFormat="1" applyBorder="1" applyProtection="1">
      <alignment vertical="center"/>
      <protection hidden="1"/>
    </xf>
    <xf numFmtId="0" fontId="0" fillId="0" borderId="37" xfId="0" applyBorder="1" applyProtection="1">
      <alignment vertical="center"/>
      <protection hidden="1"/>
    </xf>
    <xf numFmtId="0" fontId="0" fillId="0" borderId="54" xfId="0" applyBorder="1" applyProtection="1">
      <alignment vertical="center"/>
      <protection hidden="1"/>
    </xf>
    <xf numFmtId="176" fontId="0" fillId="0" borderId="0" xfId="0" applyNumberFormat="1" applyProtection="1">
      <alignment vertical="center"/>
      <protection hidden="1"/>
    </xf>
    <xf numFmtId="0" fontId="4" fillId="0" borderId="0" xfId="0" applyFont="1">
      <alignment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47" xfId="0" applyBorder="1">
      <alignment vertical="center"/>
    </xf>
    <xf numFmtId="0" fontId="0" fillId="0" borderId="55" xfId="0" applyBorder="1">
      <alignment vertical="center"/>
    </xf>
    <xf numFmtId="0" fontId="0" fillId="6" borderId="15" xfId="0" applyFill="1" applyBorder="1" applyAlignment="1">
      <alignment horizontal="center" vertical="center"/>
    </xf>
    <xf numFmtId="0" fontId="0" fillId="3" borderId="39" xfId="0" applyFill="1" applyBorder="1" applyAlignment="1">
      <alignment vertical="center" shrinkToFit="1"/>
    </xf>
    <xf numFmtId="178" fontId="0" fillId="4" borderId="46" xfId="0" applyNumberFormat="1" applyFill="1" applyBorder="1">
      <alignment vertical="center"/>
    </xf>
    <xf numFmtId="0" fontId="0" fillId="3" borderId="37" xfId="0" applyFill="1" applyBorder="1" applyAlignment="1">
      <alignment horizontal="center" vertical="center"/>
    </xf>
    <xf numFmtId="0" fontId="0" fillId="3" borderId="53" xfId="0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179" fontId="7" fillId="4" borderId="25" xfId="0" applyNumberFormat="1" applyFont="1" applyFill="1" applyBorder="1">
      <alignment vertical="center"/>
    </xf>
    <xf numFmtId="179" fontId="7" fillId="4" borderId="13" xfId="0" applyNumberFormat="1" applyFont="1" applyFill="1" applyBorder="1">
      <alignment vertical="center"/>
    </xf>
    <xf numFmtId="179" fontId="7" fillId="4" borderId="32" xfId="0" applyNumberFormat="1" applyFont="1" applyFill="1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3" borderId="20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 shrinkToFit="1"/>
    </xf>
    <xf numFmtId="0" fontId="0" fillId="3" borderId="21" xfId="0" applyFill="1" applyBorder="1" applyAlignment="1">
      <alignment horizontal="center" vertical="center" shrinkToFi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76" fontId="0" fillId="2" borderId="24" xfId="0" applyNumberFormat="1" applyFill="1" applyBorder="1" applyAlignment="1" applyProtection="1">
      <alignment horizontal="right" vertical="center"/>
      <protection locked="0"/>
    </xf>
    <xf numFmtId="176" fontId="0" fillId="2" borderId="14" xfId="0" applyNumberFormat="1" applyFill="1" applyBorder="1" applyAlignment="1" applyProtection="1">
      <alignment horizontal="right" vertical="center"/>
      <protection locked="0"/>
    </xf>
    <xf numFmtId="176" fontId="0" fillId="2" borderId="15" xfId="0" applyNumberFormat="1" applyFill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76" fontId="0" fillId="2" borderId="26" xfId="0" applyNumberFormat="1" applyFill="1" applyBorder="1" applyAlignment="1" applyProtection="1">
      <alignment horizontal="right" vertical="center"/>
      <protection locked="0"/>
    </xf>
    <xf numFmtId="176" fontId="0" fillId="2" borderId="13" xfId="0" applyNumberFormat="1" applyFill="1" applyBorder="1" applyAlignment="1" applyProtection="1">
      <alignment horizontal="right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0" fillId="2" borderId="38" xfId="0" applyNumberFormat="1" applyFill="1" applyBorder="1" applyAlignment="1" applyProtection="1">
      <alignment horizontal="right" vertical="center"/>
      <protection locked="0"/>
    </xf>
    <xf numFmtId="176" fontId="0" fillId="2" borderId="29" xfId="0" applyNumberFormat="1" applyFill="1" applyBorder="1" applyAlignment="1" applyProtection="1">
      <alignment horizontal="right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2" borderId="46" xfId="0" applyNumberFormat="1" applyFill="1" applyBorder="1" applyAlignment="1" applyProtection="1">
      <alignment horizontal="right" vertical="center"/>
      <protection locked="0"/>
    </xf>
    <xf numFmtId="177" fontId="0" fillId="2" borderId="25" xfId="0" applyNumberFormat="1" applyFill="1" applyBorder="1" applyAlignment="1" applyProtection="1">
      <alignment horizontal="right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29" xfId="0" applyBorder="1" applyAlignment="1">
      <alignment horizontal="center" vertical="center"/>
    </xf>
    <xf numFmtId="177" fontId="0" fillId="2" borderId="38" xfId="0" applyNumberFormat="1" applyFill="1" applyBorder="1" applyAlignment="1" applyProtection="1">
      <alignment horizontal="right" vertical="center"/>
      <protection locked="0"/>
    </xf>
    <xf numFmtId="177" fontId="0" fillId="2" borderId="29" xfId="0" applyNumberForma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76" fontId="0" fillId="2" borderId="33" xfId="0" applyNumberFormat="1" applyFill="1" applyBorder="1" applyAlignment="1" applyProtection="1">
      <alignment horizontal="right" vertical="center"/>
      <protection locked="0"/>
    </xf>
    <xf numFmtId="176" fontId="0" fillId="2" borderId="7" xfId="0" applyNumberFormat="1" applyFill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176" fontId="0" fillId="2" borderId="35" xfId="0" applyNumberFormat="1" applyFill="1" applyBorder="1" applyAlignment="1" applyProtection="1">
      <alignment horizontal="right" vertical="center"/>
      <protection locked="0"/>
    </xf>
    <xf numFmtId="176" fontId="0" fillId="2" borderId="32" xfId="0" applyNumberFormat="1" applyFill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176" fontId="0" fillId="2" borderId="41" xfId="0" applyNumberFormat="1" applyFill="1" applyBorder="1" applyAlignment="1" applyProtection="1">
      <alignment horizontal="right" vertical="center"/>
      <protection locked="0"/>
    </xf>
    <xf numFmtId="176" fontId="0" fillId="2" borderId="43" xfId="0" applyNumberFormat="1" applyFill="1" applyBorder="1" applyAlignment="1" applyProtection="1">
      <alignment horizontal="right" vertical="center"/>
      <protection locked="0"/>
    </xf>
    <xf numFmtId="176" fontId="0" fillId="2" borderId="48" xfId="0" applyNumberFormat="1" applyFill="1" applyBorder="1" applyAlignment="1" applyProtection="1">
      <alignment horizontal="right" vertical="center"/>
      <protection locked="0"/>
    </xf>
    <xf numFmtId="176" fontId="0" fillId="2" borderId="51" xfId="0" applyNumberFormat="1" applyFill="1" applyBorder="1" applyAlignment="1" applyProtection="1">
      <alignment horizontal="right" vertical="center"/>
      <protection locked="0"/>
    </xf>
    <xf numFmtId="0" fontId="0" fillId="3" borderId="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3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49" fontId="0" fillId="3" borderId="40" xfId="0" applyNumberFormat="1" applyFill="1" applyBorder="1" applyAlignment="1">
      <alignment horizontal="center" vertical="center"/>
    </xf>
    <xf numFmtId="49" fontId="0" fillId="3" borderId="44" xfId="0" applyNumberFormat="1" applyFill="1" applyBorder="1" applyAlignment="1">
      <alignment horizontal="center" vertical="center"/>
    </xf>
    <xf numFmtId="49" fontId="0" fillId="3" borderId="23" xfId="0" applyNumberFormat="1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 shrinkToFit="1"/>
    </xf>
    <xf numFmtId="0" fontId="2" fillId="3" borderId="43" xfId="0" applyFont="1" applyFill="1" applyBorder="1" applyAlignment="1">
      <alignment horizontal="center" vertical="center" wrapText="1" shrinkToFit="1"/>
    </xf>
    <xf numFmtId="0" fontId="2" fillId="3" borderId="34" xfId="0" applyFont="1" applyFill="1" applyBorder="1" applyAlignment="1">
      <alignment horizontal="center" vertical="center" wrapText="1" shrinkToFit="1"/>
    </xf>
    <xf numFmtId="0" fontId="2" fillId="3" borderId="59" xfId="0" applyFont="1" applyFill="1" applyBorder="1" applyAlignment="1">
      <alignment horizontal="center" vertical="center" wrapText="1" shrinkToFit="1"/>
    </xf>
    <xf numFmtId="180" fontId="6" fillId="4" borderId="38" xfId="0" applyNumberFormat="1" applyFont="1" applyFill="1" applyBorder="1" applyAlignment="1">
      <alignment horizontal="center" vertical="center"/>
    </xf>
    <xf numFmtId="180" fontId="6" fillId="4" borderId="29" xfId="0" applyNumberFormat="1" applyFont="1" applyFill="1" applyBorder="1" applyAlignment="1">
      <alignment horizontal="center" vertical="center"/>
    </xf>
    <xf numFmtId="180" fontId="6" fillId="4" borderId="34" xfId="0" applyNumberFormat="1" applyFont="1" applyFill="1" applyBorder="1" applyAlignment="1">
      <alignment horizontal="center" vertical="center"/>
    </xf>
    <xf numFmtId="180" fontId="6" fillId="4" borderId="45" xfId="0" applyNumberFormat="1" applyFont="1" applyFill="1" applyBorder="1" applyAlignment="1">
      <alignment horizontal="center" vertical="center"/>
    </xf>
    <xf numFmtId="180" fontId="6" fillId="4" borderId="46" xfId="0" applyNumberFormat="1" applyFont="1" applyFill="1" applyBorder="1" applyAlignment="1">
      <alignment horizontal="center" vertical="center"/>
    </xf>
    <xf numFmtId="180" fontId="6" fillId="4" borderId="25" xfId="0" applyNumberFormat="1" applyFont="1" applyFill="1" applyBorder="1" applyAlignment="1">
      <alignment horizontal="center" vertical="center"/>
    </xf>
    <xf numFmtId="9" fontId="6" fillId="4" borderId="56" xfId="1" applyFont="1" applyFill="1" applyBorder="1" applyAlignment="1">
      <alignment horizontal="center" vertical="center"/>
    </xf>
    <xf numFmtId="9" fontId="6" fillId="4" borderId="53" xfId="1" applyFont="1" applyFill="1" applyBorder="1" applyAlignment="1">
      <alignment horizontal="center" vertical="center"/>
    </xf>
    <xf numFmtId="9" fontId="6" fillId="4" borderId="57" xfId="1" applyFont="1" applyFill="1" applyBorder="1" applyAlignment="1">
      <alignment horizontal="center" vertical="center"/>
    </xf>
    <xf numFmtId="9" fontId="6" fillId="4" borderId="50" xfId="1" applyFont="1" applyFill="1" applyBorder="1" applyAlignment="1">
      <alignment horizontal="center" vertical="center"/>
    </xf>
    <xf numFmtId="178" fontId="0" fillId="4" borderId="38" xfId="0" applyNumberFormat="1" applyFill="1" applyBorder="1" applyAlignment="1">
      <alignment horizontal="center" vertical="center"/>
    </xf>
    <xf numFmtId="178" fontId="0" fillId="4" borderId="48" xfId="0" applyNumberForma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right" vertical="center"/>
    </xf>
    <xf numFmtId="0" fontId="7" fillId="4" borderId="49" xfId="0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8" fontId="0" fillId="4" borderId="34" xfId="0" applyNumberFormat="1" applyFill="1" applyBorder="1" applyAlignment="1">
      <alignment horizontal="center" vertical="center"/>
    </xf>
    <xf numFmtId="178" fontId="0" fillId="4" borderId="46" xfId="0" applyNumberForma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22</xdr:row>
      <xdr:rowOff>0</xdr:rowOff>
    </xdr:from>
    <xdr:to>
      <xdr:col>11</xdr:col>
      <xdr:colOff>28575</xdr:colOff>
      <xdr:row>23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3323ACA-990A-4214-B8A1-8AAD8947C590}"/>
            </a:ext>
          </a:extLst>
        </xdr:cNvPr>
        <xdr:cNvCxnSpPr/>
      </xdr:nvCxnSpPr>
      <xdr:spPr>
        <a:xfrm flipV="1">
          <a:off x="6276975" y="5314950"/>
          <a:ext cx="2228850" cy="238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514350</xdr:colOff>
      <xdr:row>23</xdr:row>
      <xdr:rowOff>19050</xdr:rowOff>
    </xdr:from>
    <xdr:to>
      <xdr:col>11</xdr:col>
      <xdr:colOff>19050</xdr:colOff>
      <xdr:row>24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34DE7D2-24D5-41F0-AC85-454FFFD50844}"/>
            </a:ext>
          </a:extLst>
        </xdr:cNvPr>
        <xdr:cNvCxnSpPr/>
      </xdr:nvCxnSpPr>
      <xdr:spPr>
        <a:xfrm flipV="1">
          <a:off x="6267450" y="5572125"/>
          <a:ext cx="222885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495300</xdr:colOff>
      <xdr:row>23</xdr:row>
      <xdr:rowOff>228600</xdr:rowOff>
    </xdr:from>
    <xdr:to>
      <xdr:col>11</xdr:col>
      <xdr:colOff>28575</xdr:colOff>
      <xdr:row>25</xdr:row>
      <xdr:rowOff>9525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728CF86B-657E-42BA-B45D-EAA931A60647}"/>
            </a:ext>
          </a:extLst>
        </xdr:cNvPr>
        <xdr:cNvCxnSpPr/>
      </xdr:nvCxnSpPr>
      <xdr:spPr>
        <a:xfrm flipV="1">
          <a:off x="6248400" y="5781675"/>
          <a:ext cx="2257425" cy="266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514350</xdr:colOff>
      <xdr:row>29</xdr:row>
      <xdr:rowOff>9525</xdr:rowOff>
    </xdr:from>
    <xdr:to>
      <xdr:col>10</xdr:col>
      <xdr:colOff>1057275</xdr:colOff>
      <xdr:row>33</xdr:row>
      <xdr:rowOff>19050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74BE808-3156-E671-9E72-4DB76E73A28D}"/>
            </a:ext>
          </a:extLst>
        </xdr:cNvPr>
        <xdr:cNvCxnSpPr/>
      </xdr:nvCxnSpPr>
      <xdr:spPr>
        <a:xfrm flipH="1">
          <a:off x="6267450" y="8991600"/>
          <a:ext cx="2181225" cy="1266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42</xdr:row>
      <xdr:rowOff>19050</xdr:rowOff>
    </xdr:from>
    <xdr:to>
      <xdr:col>10</xdr:col>
      <xdr:colOff>1066800</xdr:colOff>
      <xdr:row>44</xdr:row>
      <xdr:rowOff>19050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3CDF7A6-C6D6-B51E-130E-0BDBFD4BB606}"/>
            </a:ext>
          </a:extLst>
        </xdr:cNvPr>
        <xdr:cNvCxnSpPr/>
      </xdr:nvCxnSpPr>
      <xdr:spPr>
        <a:xfrm flipH="1">
          <a:off x="4657725" y="12773025"/>
          <a:ext cx="38004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675A4-013A-4A24-8532-D99C90B46556}">
  <dimension ref="B1:U44"/>
  <sheetViews>
    <sheetView tabSelected="1" zoomScaleNormal="100" workbookViewId="0">
      <selection activeCell="J6" sqref="J6:K8"/>
    </sheetView>
  </sheetViews>
  <sheetFormatPr defaultRowHeight="18.75" x14ac:dyDescent="0.4"/>
  <cols>
    <col min="1" max="1" width="1.625" customWidth="1"/>
    <col min="3" max="3" width="7.25" customWidth="1"/>
    <col min="4" max="4" width="14.625" customWidth="1"/>
    <col min="5" max="5" width="6.875" customWidth="1"/>
    <col min="6" max="6" width="14.625" customWidth="1"/>
    <col min="7" max="7" width="6.875" customWidth="1"/>
    <col min="8" max="8" width="14.625" customWidth="1"/>
    <col min="9" max="9" width="6.875" customWidth="1"/>
    <col min="10" max="10" width="14.625" customWidth="1"/>
    <col min="11" max="11" width="14.25" customWidth="1"/>
    <col min="12" max="12" width="0.875" customWidth="1"/>
    <col min="14" max="14" width="8.875" customWidth="1"/>
    <col min="15" max="15" width="13.125" hidden="1" customWidth="1"/>
    <col min="16" max="16" width="14" hidden="1" customWidth="1"/>
    <col min="17" max="17" width="9.875" hidden="1" customWidth="1"/>
    <col min="18" max="18" width="9.125" hidden="1" customWidth="1"/>
    <col min="19" max="19" width="11.5" hidden="1" customWidth="1"/>
    <col min="20" max="20" width="14.875" hidden="1" customWidth="1"/>
    <col min="21" max="21" width="9.25" customWidth="1"/>
    <col min="22" max="22" width="8" customWidth="1"/>
    <col min="23" max="23" width="11.125" customWidth="1"/>
  </cols>
  <sheetData>
    <row r="1" spans="2:21" ht="24.95" customHeight="1" thickBot="1" x14ac:dyDescent="0.45">
      <c r="B1" s="36" t="s">
        <v>65</v>
      </c>
    </row>
    <row r="2" spans="2:21" ht="24.95" customHeight="1" thickBot="1" x14ac:dyDescent="0.45">
      <c r="B2" s="58" t="s">
        <v>0</v>
      </c>
      <c r="C2" s="59"/>
      <c r="D2" s="59"/>
      <c r="E2" s="59"/>
      <c r="F2" s="60"/>
      <c r="G2" s="61" t="s">
        <v>64</v>
      </c>
      <c r="H2" s="61"/>
      <c r="I2" s="61"/>
      <c r="J2" s="61"/>
      <c r="K2" s="62"/>
    </row>
    <row r="3" spans="2:21" ht="14.25" customHeight="1" x14ac:dyDescent="0.4"/>
    <row r="4" spans="2:21" ht="24.95" customHeight="1" thickBot="1" x14ac:dyDescent="0.45">
      <c r="B4" t="s">
        <v>1</v>
      </c>
    </row>
    <row r="5" spans="2:21" ht="24.95" customHeight="1" x14ac:dyDescent="0.4">
      <c r="B5" s="63" t="s">
        <v>2</v>
      </c>
      <c r="C5" s="64"/>
      <c r="D5" s="64"/>
      <c r="E5" s="65"/>
      <c r="F5" s="66" t="s">
        <v>3</v>
      </c>
      <c r="G5" s="66"/>
      <c r="H5" s="67"/>
      <c r="J5" s="68" t="s">
        <v>4</v>
      </c>
      <c r="K5" s="67"/>
    </row>
    <row r="6" spans="2:21" ht="24.95" customHeight="1" x14ac:dyDescent="0.4">
      <c r="B6" s="43" t="s">
        <v>68</v>
      </c>
      <c r="C6" s="44"/>
      <c r="D6" s="56" t="s">
        <v>69</v>
      </c>
      <c r="E6" s="57"/>
      <c r="F6" s="69">
        <v>0</v>
      </c>
      <c r="G6" s="69"/>
      <c r="H6" s="70"/>
      <c r="I6" s="1"/>
      <c r="J6" s="195">
        <v>6</v>
      </c>
      <c r="K6" s="196"/>
    </row>
    <row r="7" spans="2:21" ht="24.95" customHeight="1" x14ac:dyDescent="0.4">
      <c r="B7" s="43" t="s">
        <v>70</v>
      </c>
      <c r="C7" s="44"/>
      <c r="D7" s="56" t="s">
        <v>71</v>
      </c>
      <c r="E7" s="57"/>
      <c r="F7" s="71">
        <v>0</v>
      </c>
      <c r="G7" s="69"/>
      <c r="H7" s="70"/>
      <c r="I7" s="72" t="s">
        <v>5</v>
      </c>
      <c r="J7" s="195"/>
      <c r="K7" s="196"/>
    </row>
    <row r="8" spans="2:21" ht="24.95" customHeight="1" thickBot="1" x14ac:dyDescent="0.45">
      <c r="B8" s="45" t="s">
        <v>67</v>
      </c>
      <c r="C8" s="46"/>
      <c r="D8" s="46"/>
      <c r="E8" s="46"/>
      <c r="F8" s="73">
        <v>0</v>
      </c>
      <c r="G8" s="73"/>
      <c r="H8" s="74"/>
      <c r="I8" s="72"/>
      <c r="J8" s="197"/>
      <c r="K8" s="198"/>
    </row>
    <row r="9" spans="2:21" ht="24.95" customHeight="1" thickBot="1" x14ac:dyDescent="0.45"/>
    <row r="10" spans="2:21" ht="24.95" customHeight="1" x14ac:dyDescent="0.4">
      <c r="B10" s="75" t="s">
        <v>6</v>
      </c>
      <c r="C10" s="76"/>
      <c r="D10" s="76" t="s">
        <v>7</v>
      </c>
      <c r="E10" s="76"/>
      <c r="F10" s="76" t="s">
        <v>8</v>
      </c>
      <c r="G10" s="76"/>
      <c r="H10" s="76" t="s">
        <v>9</v>
      </c>
      <c r="I10" s="76"/>
      <c r="J10" s="76" t="s">
        <v>10</v>
      </c>
      <c r="K10" s="77"/>
    </row>
    <row r="11" spans="2:21" ht="24.95" customHeight="1" x14ac:dyDescent="0.4">
      <c r="B11" s="78" t="s">
        <v>11</v>
      </c>
      <c r="C11" s="79"/>
      <c r="D11" s="23">
        <v>0.87</v>
      </c>
      <c r="E11" s="24" t="str">
        <f>IF(D11&gt;=F7,"〇","×")</f>
        <v>〇</v>
      </c>
      <c r="F11" s="23">
        <v>0.6</v>
      </c>
      <c r="G11" s="24" t="str">
        <f>IF(F11&gt;=F7,"〇","×")</f>
        <v>〇</v>
      </c>
      <c r="H11" s="23">
        <v>0.46</v>
      </c>
      <c r="I11" s="24" t="str">
        <f>IF(H11&gt;=F7,"〇","×")</f>
        <v>〇</v>
      </c>
      <c r="J11" s="23">
        <v>0.26</v>
      </c>
      <c r="K11" s="47" t="str">
        <f>IF(J11&gt;=F7,"〇","×")</f>
        <v>〇</v>
      </c>
    </row>
    <row r="12" spans="2:21" ht="24.95" customHeight="1" x14ac:dyDescent="0.4">
      <c r="B12" s="78" t="s">
        <v>12</v>
      </c>
      <c r="C12" s="79"/>
      <c r="D12" s="23">
        <v>2.8</v>
      </c>
      <c r="E12" s="24" t="str">
        <f>IF(D12&gt;=F8,"〇","×")</f>
        <v>〇</v>
      </c>
      <c r="F12" s="23">
        <v>2.8</v>
      </c>
      <c r="G12" s="24" t="str">
        <f>IF(F12&gt;=F8,"〇","×")</f>
        <v>〇</v>
      </c>
      <c r="H12" s="23">
        <v>2.8</v>
      </c>
      <c r="I12" s="24" t="str">
        <f>IF(H12&gt;=F8,"〇","×")</f>
        <v>〇</v>
      </c>
      <c r="J12" s="23">
        <v>2.8</v>
      </c>
      <c r="K12" s="47" t="str">
        <f>IF(J12&gt;=F8,"〇","×")</f>
        <v>〇</v>
      </c>
    </row>
    <row r="13" spans="2:21" ht="24.95" customHeight="1" thickBot="1" x14ac:dyDescent="0.45">
      <c r="B13" s="80" t="s">
        <v>13</v>
      </c>
      <c r="C13" s="81"/>
      <c r="D13" s="2"/>
      <c r="E13" s="2"/>
      <c r="F13" s="2"/>
      <c r="G13" s="2"/>
      <c r="H13" s="2"/>
      <c r="I13" s="2"/>
      <c r="J13" s="2"/>
      <c r="K13" s="3"/>
    </row>
    <row r="14" spans="2:21" ht="24.95" customHeight="1" x14ac:dyDescent="0.4">
      <c r="B14" s="4"/>
      <c r="C14" s="4"/>
      <c r="N14" s="29"/>
      <c r="O14" s="29"/>
      <c r="P14" s="29"/>
      <c r="Q14" s="29"/>
      <c r="R14" s="29"/>
      <c r="S14" s="29"/>
      <c r="T14" s="29"/>
      <c r="U14" s="29"/>
    </row>
    <row r="15" spans="2:21" ht="24.95" customHeight="1" thickBot="1" x14ac:dyDescent="0.45">
      <c r="B15" t="s">
        <v>14</v>
      </c>
      <c r="N15" s="29"/>
      <c r="O15" s="29"/>
      <c r="P15" s="142" t="s">
        <v>54</v>
      </c>
      <c r="Q15" s="142"/>
      <c r="R15" s="29"/>
      <c r="S15" s="29"/>
      <c r="T15" s="29"/>
      <c r="U15" s="29"/>
    </row>
    <row r="16" spans="2:21" ht="24.95" customHeight="1" thickBot="1" x14ac:dyDescent="0.45">
      <c r="B16" s="82" t="s">
        <v>15</v>
      </c>
      <c r="C16" s="83"/>
      <c r="D16" s="83"/>
      <c r="E16" s="83"/>
      <c r="F16" s="83"/>
      <c r="G16" s="84"/>
      <c r="H16" s="85" t="s">
        <v>16</v>
      </c>
      <c r="I16" s="86"/>
      <c r="J16" s="148" t="s">
        <v>17</v>
      </c>
      <c r="K16" s="149"/>
      <c r="L16" s="5"/>
      <c r="N16" s="29"/>
      <c r="O16" s="29"/>
      <c r="P16" s="30" t="s">
        <v>55</v>
      </c>
      <c r="Q16" s="30" t="s">
        <v>56</v>
      </c>
      <c r="R16" s="29"/>
      <c r="S16" s="29"/>
      <c r="T16" s="29"/>
      <c r="U16" s="29"/>
    </row>
    <row r="17" spans="2:21" ht="24.95" customHeight="1" x14ac:dyDescent="0.4">
      <c r="B17" s="87" t="s">
        <v>18</v>
      </c>
      <c r="C17" s="88"/>
      <c r="D17" s="88"/>
      <c r="E17" s="88"/>
      <c r="F17" s="88"/>
      <c r="G17" s="6" t="s">
        <v>19</v>
      </c>
      <c r="H17" s="89">
        <v>0</v>
      </c>
      <c r="I17" s="89"/>
      <c r="J17" s="90">
        <v>0</v>
      </c>
      <c r="K17" s="91"/>
      <c r="N17" s="29"/>
      <c r="O17" s="29"/>
      <c r="P17" s="31">
        <f>H17+H18+H19+H20+H21</f>
        <v>0</v>
      </c>
      <c r="Q17" s="31">
        <f>J17+J18+J19+J20+J21+J22</f>
        <v>0</v>
      </c>
      <c r="R17" s="29"/>
      <c r="S17" s="29"/>
      <c r="T17" s="29"/>
      <c r="U17" s="29"/>
    </row>
    <row r="18" spans="2:21" ht="24.95" customHeight="1" x14ac:dyDescent="0.4">
      <c r="B18" s="92" t="s">
        <v>20</v>
      </c>
      <c r="C18" s="93"/>
      <c r="D18" s="93"/>
      <c r="E18" s="93"/>
      <c r="F18" s="93"/>
      <c r="G18" s="7" t="s">
        <v>19</v>
      </c>
      <c r="H18" s="94">
        <v>0</v>
      </c>
      <c r="I18" s="95"/>
      <c r="J18" s="90">
        <v>0</v>
      </c>
      <c r="K18" s="91"/>
      <c r="N18" s="29"/>
      <c r="O18" s="30" t="s">
        <v>57</v>
      </c>
      <c r="P18" s="32">
        <f>P17+H22</f>
        <v>0</v>
      </c>
      <c r="Q18" s="32">
        <f>Q17+J22</f>
        <v>0</v>
      </c>
      <c r="R18" s="29"/>
      <c r="S18" s="29"/>
      <c r="T18" s="29"/>
      <c r="U18" s="29"/>
    </row>
    <row r="19" spans="2:21" ht="24.95" customHeight="1" x14ac:dyDescent="0.4">
      <c r="B19" s="92" t="s">
        <v>21</v>
      </c>
      <c r="C19" s="93"/>
      <c r="D19" s="93"/>
      <c r="E19" s="93"/>
      <c r="F19" s="93"/>
      <c r="G19" s="7" t="s">
        <v>19</v>
      </c>
      <c r="H19" s="94">
        <v>0</v>
      </c>
      <c r="I19" s="95"/>
      <c r="J19" s="90">
        <v>0</v>
      </c>
      <c r="K19" s="91"/>
      <c r="N19" s="29"/>
      <c r="O19" s="29"/>
      <c r="P19" s="29"/>
      <c r="Q19" s="29"/>
      <c r="R19" s="29"/>
      <c r="S19" s="29"/>
      <c r="T19" s="29"/>
      <c r="U19" s="29"/>
    </row>
    <row r="20" spans="2:21" ht="24.95" customHeight="1" x14ac:dyDescent="0.4">
      <c r="B20" s="96" t="s">
        <v>22</v>
      </c>
      <c r="C20" s="97"/>
      <c r="D20" s="97"/>
      <c r="E20" s="97"/>
      <c r="F20" s="97"/>
      <c r="G20" s="7" t="s">
        <v>19</v>
      </c>
      <c r="H20" s="94">
        <v>0</v>
      </c>
      <c r="I20" s="95"/>
      <c r="J20" s="90">
        <v>0</v>
      </c>
      <c r="K20" s="91"/>
      <c r="N20" s="29"/>
      <c r="O20" s="29"/>
      <c r="P20" s="30" t="e">
        <f>#REF!/(#REF!+#REF!)*100</f>
        <v>#REF!</v>
      </c>
      <c r="Q20" s="29"/>
      <c r="R20" s="29"/>
      <c r="S20" s="29"/>
      <c r="T20" s="29"/>
      <c r="U20" s="29"/>
    </row>
    <row r="21" spans="2:21" ht="24.95" customHeight="1" x14ac:dyDescent="0.4">
      <c r="B21" s="96" t="s">
        <v>23</v>
      </c>
      <c r="C21" s="97"/>
      <c r="D21" s="97"/>
      <c r="E21" s="97"/>
      <c r="F21" s="97"/>
      <c r="G21" s="7" t="s">
        <v>19</v>
      </c>
      <c r="H21" s="94">
        <v>0</v>
      </c>
      <c r="I21" s="95"/>
      <c r="J21" s="90">
        <v>0</v>
      </c>
      <c r="K21" s="91"/>
      <c r="N21" s="29"/>
      <c r="O21" s="29"/>
      <c r="P21" s="29"/>
      <c r="Q21" s="29"/>
      <c r="R21" s="29"/>
      <c r="S21" s="29"/>
      <c r="T21" s="29"/>
      <c r="U21" s="29"/>
    </row>
    <row r="22" spans="2:21" ht="24.95" customHeight="1" x14ac:dyDescent="0.4">
      <c r="B22" s="96" t="s">
        <v>24</v>
      </c>
      <c r="C22" s="97"/>
      <c r="D22" s="97"/>
      <c r="E22" s="97"/>
      <c r="F22" s="97"/>
      <c r="G22" s="7" t="s">
        <v>19</v>
      </c>
      <c r="H22" s="94">
        <v>0</v>
      </c>
      <c r="I22" s="95"/>
      <c r="J22" s="90">
        <v>0</v>
      </c>
      <c r="K22" s="91"/>
      <c r="N22" s="29"/>
      <c r="O22" s="29"/>
      <c r="P22" s="143" t="s">
        <v>58</v>
      </c>
      <c r="Q22" s="143"/>
      <c r="R22" s="29"/>
      <c r="S22" s="29"/>
      <c r="T22" s="29"/>
      <c r="U22" s="29"/>
    </row>
    <row r="23" spans="2:21" ht="24.95" customHeight="1" x14ac:dyDescent="0.4">
      <c r="B23" s="8" t="s">
        <v>25</v>
      </c>
      <c r="C23" s="9"/>
      <c r="D23" s="10"/>
      <c r="E23" s="98" t="s">
        <v>26</v>
      </c>
      <c r="F23" s="99"/>
      <c r="G23" s="7" t="s">
        <v>19</v>
      </c>
      <c r="H23" s="94">
        <v>0</v>
      </c>
      <c r="I23" s="95"/>
      <c r="J23" s="100"/>
      <c r="K23" s="101"/>
      <c r="N23" s="29"/>
      <c r="O23" s="29"/>
      <c r="P23" s="33" t="s">
        <v>55</v>
      </c>
      <c r="Q23" s="33" t="s">
        <v>56</v>
      </c>
      <c r="R23" s="29"/>
      <c r="S23" s="29"/>
      <c r="T23" s="29"/>
      <c r="U23" s="29"/>
    </row>
    <row r="24" spans="2:21" ht="24.95" customHeight="1" x14ac:dyDescent="0.4">
      <c r="B24" s="11" t="s">
        <v>27</v>
      </c>
      <c r="C24" s="12"/>
      <c r="D24" s="6"/>
      <c r="E24" s="102" t="s">
        <v>28</v>
      </c>
      <c r="F24" s="103"/>
      <c r="G24" s="7" t="s">
        <v>19</v>
      </c>
      <c r="H24" s="94">
        <v>0</v>
      </c>
      <c r="I24" s="95"/>
      <c r="J24" s="100"/>
      <c r="K24" s="101"/>
      <c r="N24" s="29"/>
      <c r="O24" s="29" t="s">
        <v>2</v>
      </c>
      <c r="P24" s="32">
        <f>P17-H23</f>
        <v>0</v>
      </c>
      <c r="Q24" s="32" t="s">
        <v>2</v>
      </c>
      <c r="R24" s="29"/>
      <c r="S24" s="29"/>
      <c r="T24" s="29"/>
      <c r="U24" s="29"/>
    </row>
    <row r="25" spans="2:21" ht="24.95" customHeight="1" thickBot="1" x14ac:dyDescent="0.45">
      <c r="B25" s="104" t="s">
        <v>29</v>
      </c>
      <c r="C25" s="105"/>
      <c r="D25" s="105"/>
      <c r="E25" s="105"/>
      <c r="F25" s="105"/>
      <c r="G25" s="10" t="s">
        <v>19</v>
      </c>
      <c r="H25" s="106">
        <v>0</v>
      </c>
      <c r="I25" s="107"/>
      <c r="J25" s="108"/>
      <c r="K25" s="109"/>
      <c r="N25" s="29"/>
      <c r="O25" s="29" t="s">
        <v>2</v>
      </c>
      <c r="P25" s="32">
        <f>P18-H23</f>
        <v>0</v>
      </c>
      <c r="Q25" s="32" t="s">
        <v>2</v>
      </c>
      <c r="R25" s="29"/>
      <c r="S25" s="29"/>
      <c r="T25" s="29"/>
      <c r="U25" s="29"/>
    </row>
    <row r="26" spans="2:21" ht="24.95" customHeight="1" x14ac:dyDescent="0.4">
      <c r="B26" s="110" t="s">
        <v>30</v>
      </c>
      <c r="C26" s="111"/>
      <c r="D26" s="111"/>
      <c r="E26" s="114" t="s">
        <v>31</v>
      </c>
      <c r="F26" s="115"/>
      <c r="G26" s="14" t="s">
        <v>19</v>
      </c>
      <c r="H26" s="132">
        <v>0</v>
      </c>
      <c r="I26" s="133"/>
      <c r="J26" s="144">
        <v>0</v>
      </c>
      <c r="K26" s="145"/>
      <c r="L26" s="15"/>
      <c r="M26" s="15"/>
      <c r="N26" s="29"/>
      <c r="O26" s="29"/>
      <c r="P26" s="29"/>
      <c r="Q26" s="29"/>
      <c r="R26" s="29"/>
      <c r="S26" s="29"/>
      <c r="T26" s="29"/>
      <c r="U26" s="29"/>
    </row>
    <row r="27" spans="2:21" ht="24.95" customHeight="1" thickBot="1" x14ac:dyDescent="0.45">
      <c r="B27" s="112"/>
      <c r="C27" s="113"/>
      <c r="D27" s="113"/>
      <c r="E27" s="16" t="s">
        <v>32</v>
      </c>
      <c r="F27" s="17"/>
      <c r="G27" s="13" t="s">
        <v>19</v>
      </c>
      <c r="H27" s="138">
        <v>0</v>
      </c>
      <c r="I27" s="139"/>
      <c r="J27" s="146"/>
      <c r="K27" s="147"/>
      <c r="L27" s="15"/>
      <c r="M27" s="15"/>
      <c r="N27" s="29"/>
      <c r="O27" s="29"/>
      <c r="P27" s="29" t="e">
        <f>P25/(P17+H31)</f>
        <v>#DIV/0!</v>
      </c>
      <c r="Q27" s="29"/>
      <c r="R27" s="29"/>
      <c r="S27" s="29"/>
      <c r="T27" s="29"/>
      <c r="U27" s="29"/>
    </row>
    <row r="28" spans="2:21" ht="24.75" hidden="1" customHeight="1" thickBot="1" x14ac:dyDescent="0.45">
      <c r="B28" s="116" t="s">
        <v>33</v>
      </c>
      <c r="C28" s="117"/>
      <c r="D28" s="118"/>
      <c r="E28" s="21" t="s">
        <v>34</v>
      </c>
      <c r="F28" s="119" t="s">
        <v>35</v>
      </c>
      <c r="G28" s="120"/>
      <c r="H28" s="121">
        <v>0.26</v>
      </c>
      <c r="I28" s="122"/>
      <c r="J28" s="123"/>
      <c r="K28" s="124"/>
      <c r="N28" s="29"/>
      <c r="O28" s="29"/>
      <c r="P28" s="29"/>
      <c r="Q28" s="29"/>
      <c r="R28" s="29"/>
      <c r="S28" s="29"/>
      <c r="T28" s="29"/>
      <c r="U28" s="29"/>
    </row>
    <row r="29" spans="2:21" ht="24.75" hidden="1" customHeight="1" thickBot="1" x14ac:dyDescent="0.45">
      <c r="B29" s="125" t="s">
        <v>36</v>
      </c>
      <c r="C29" s="126"/>
      <c r="D29" s="126"/>
      <c r="E29" s="18" t="s">
        <v>37</v>
      </c>
      <c r="F29" s="105" t="s">
        <v>38</v>
      </c>
      <c r="G29" s="127"/>
      <c r="H29" s="128">
        <v>0.65</v>
      </c>
      <c r="I29" s="129"/>
      <c r="J29" s="108"/>
      <c r="K29" s="109"/>
      <c r="N29" s="29"/>
      <c r="O29" s="29"/>
      <c r="P29" s="34" t="e">
        <f>D40/F6*1000</f>
        <v>#DIV/0!</v>
      </c>
      <c r="Q29" s="29"/>
      <c r="R29" s="29"/>
      <c r="S29" s="34" t="e">
        <f>ROUNDUP(P29,0)</f>
        <v>#DIV/0!</v>
      </c>
      <c r="T29" s="29"/>
      <c r="U29" s="29"/>
    </row>
    <row r="30" spans="2:21" ht="24.95" customHeight="1" x14ac:dyDescent="0.4">
      <c r="B30" s="130" t="s">
        <v>39</v>
      </c>
      <c r="C30" s="131"/>
      <c r="D30" s="131"/>
      <c r="E30" s="131"/>
      <c r="F30" s="131"/>
      <c r="G30" s="14" t="s">
        <v>19</v>
      </c>
      <c r="H30" s="132"/>
      <c r="I30" s="133"/>
      <c r="J30" s="134"/>
      <c r="K30" s="135"/>
      <c r="N30" s="29"/>
      <c r="O30" s="29"/>
      <c r="P30" s="29"/>
      <c r="Q30" s="29"/>
      <c r="R30" s="29"/>
      <c r="S30" s="29"/>
      <c r="T30" s="29"/>
      <c r="U30" s="29"/>
    </row>
    <row r="31" spans="2:21" ht="24.95" customHeight="1" thickBot="1" x14ac:dyDescent="0.45">
      <c r="B31" s="92" t="s">
        <v>40</v>
      </c>
      <c r="C31" s="93"/>
      <c r="D31" s="93"/>
      <c r="E31" s="93"/>
      <c r="F31" s="93"/>
      <c r="G31" s="7" t="s">
        <v>19</v>
      </c>
      <c r="H31" s="94">
        <v>0</v>
      </c>
      <c r="I31" s="95"/>
      <c r="J31" s="100"/>
      <c r="K31" s="101"/>
      <c r="N31" s="29"/>
      <c r="O31" s="29"/>
      <c r="P31" s="29" t="s">
        <v>59</v>
      </c>
      <c r="Q31" s="29"/>
      <c r="R31" s="29"/>
      <c r="S31" s="29" t="s">
        <v>60</v>
      </c>
      <c r="T31" s="35">
        <f>H31</f>
        <v>0</v>
      </c>
      <c r="U31" s="29"/>
    </row>
    <row r="32" spans="2:21" ht="24.95" customHeight="1" thickBot="1" x14ac:dyDescent="0.45">
      <c r="B32" s="92" t="s">
        <v>41</v>
      </c>
      <c r="C32" s="93"/>
      <c r="D32" s="93"/>
      <c r="E32" s="93"/>
      <c r="F32" s="93"/>
      <c r="G32" s="7" t="s">
        <v>19</v>
      </c>
      <c r="H32" s="94"/>
      <c r="I32" s="95"/>
      <c r="J32" s="100"/>
      <c r="K32" s="101"/>
      <c r="N32" s="29"/>
      <c r="O32" s="29" t="s">
        <v>61</v>
      </c>
      <c r="P32" s="34" t="e">
        <f>(H31/F6)/S29</f>
        <v>#DIV/0!</v>
      </c>
      <c r="Q32" s="29"/>
      <c r="R32" s="29"/>
      <c r="S32" s="29"/>
      <c r="T32" s="29"/>
      <c r="U32" s="29"/>
    </row>
    <row r="33" spans="2:21" ht="24.95" customHeight="1" thickBot="1" x14ac:dyDescent="0.45">
      <c r="B33" s="136" t="s">
        <v>42</v>
      </c>
      <c r="C33" s="137"/>
      <c r="D33" s="137"/>
      <c r="E33" s="137"/>
      <c r="F33" s="137"/>
      <c r="G33" s="13" t="s">
        <v>19</v>
      </c>
      <c r="H33" s="138">
        <v>0</v>
      </c>
      <c r="I33" s="139"/>
      <c r="J33" s="140"/>
      <c r="K33" s="141"/>
      <c r="N33" s="29"/>
      <c r="O33" s="29" t="s">
        <v>2</v>
      </c>
      <c r="P33" s="29"/>
      <c r="Q33" s="29"/>
      <c r="R33" s="29"/>
      <c r="S33" s="29"/>
      <c r="T33" s="29"/>
      <c r="U33" s="29"/>
    </row>
    <row r="34" spans="2:21" ht="24.95" customHeight="1" thickBot="1" x14ac:dyDescent="0.45">
      <c r="N34" s="29"/>
      <c r="O34" s="29" t="s">
        <v>62</v>
      </c>
      <c r="P34" s="34" t="e">
        <f>(T34/F6)/S29</f>
        <v>#DIV/0!</v>
      </c>
      <c r="Q34" s="29"/>
      <c r="R34" s="29"/>
      <c r="S34" s="29" t="s">
        <v>63</v>
      </c>
      <c r="T34" s="35">
        <f>H31-H33</f>
        <v>0</v>
      </c>
      <c r="U34" s="29"/>
    </row>
    <row r="35" spans="2:21" ht="24.95" customHeight="1" thickBot="1" x14ac:dyDescent="0.45">
      <c r="B35" t="s">
        <v>77</v>
      </c>
    </row>
    <row r="36" spans="2:21" ht="24.95" customHeight="1" x14ac:dyDescent="0.4">
      <c r="B36" s="156" t="s">
        <v>43</v>
      </c>
      <c r="C36" s="153" t="s">
        <v>44</v>
      </c>
      <c r="D36" s="154"/>
      <c r="E36" s="153" t="s">
        <v>45</v>
      </c>
      <c r="F36" s="155"/>
      <c r="G36" s="159" t="s">
        <v>46</v>
      </c>
      <c r="H36" s="164" t="s">
        <v>47</v>
      </c>
      <c r="I36" s="165"/>
      <c r="J36" s="170" t="s">
        <v>72</v>
      </c>
      <c r="K36" s="171"/>
    </row>
    <row r="37" spans="2:21" ht="24.95" customHeight="1" x14ac:dyDescent="0.4">
      <c r="B37" s="157"/>
      <c r="C37" s="150"/>
      <c r="D37" s="151"/>
      <c r="E37" s="150"/>
      <c r="F37" s="152"/>
      <c r="G37" s="160"/>
      <c r="H37" s="166"/>
      <c r="I37" s="167"/>
      <c r="J37" s="172"/>
      <c r="K37" s="173"/>
    </row>
    <row r="38" spans="2:21" ht="24.95" customHeight="1" x14ac:dyDescent="0.4">
      <c r="B38" s="157"/>
      <c r="C38" s="150" t="s">
        <v>48</v>
      </c>
      <c r="D38" s="151"/>
      <c r="E38" s="150" t="s">
        <v>48</v>
      </c>
      <c r="F38" s="152"/>
      <c r="G38" s="160"/>
      <c r="H38" s="168"/>
      <c r="I38" s="169"/>
      <c r="J38" s="50" t="s">
        <v>73</v>
      </c>
      <c r="K38" s="48" t="s">
        <v>74</v>
      </c>
    </row>
    <row r="39" spans="2:21" ht="24.95" customHeight="1" x14ac:dyDescent="0.4">
      <c r="B39" s="158"/>
      <c r="C39" s="40"/>
      <c r="D39" s="41"/>
      <c r="E39" s="40"/>
      <c r="F39" s="42"/>
      <c r="G39" s="161"/>
      <c r="H39" s="162" t="s">
        <v>66</v>
      </c>
      <c r="I39" s="163"/>
      <c r="J39" s="51" t="s">
        <v>75</v>
      </c>
      <c r="K39" s="52" t="s">
        <v>76</v>
      </c>
    </row>
    <row r="40" spans="2:21" ht="30" customHeight="1" x14ac:dyDescent="0.4">
      <c r="B40" s="39" t="s">
        <v>49</v>
      </c>
      <c r="C40" s="191">
        <f>(H17+H18+H19+H20+H21+H22+H24)/1000</f>
        <v>0</v>
      </c>
      <c r="D40" s="193">
        <f>ROUNDUP(C40,1)</f>
        <v>0</v>
      </c>
      <c r="E40" s="49">
        <f>((J17+J18+J19+J20+J21)*0.65+J22)/1000</f>
        <v>0</v>
      </c>
      <c r="F40" s="53">
        <f>ROUNDUP(E40,1)</f>
        <v>0</v>
      </c>
      <c r="G40" s="37" t="str">
        <f>IF(F40&gt;D40,"適合","不適合")</f>
        <v>不適合</v>
      </c>
      <c r="H40" s="174" t="e">
        <f>ROUNDUP(P29,0)</f>
        <v>#DIV/0!</v>
      </c>
      <c r="I40" s="175"/>
      <c r="J40" s="180" t="e">
        <f>ROUNDDOWN(P32,2)</f>
        <v>#DIV/0!</v>
      </c>
      <c r="K40" s="182" t="e">
        <f>ROUNDDOWN(P34,2)</f>
        <v>#DIV/0!</v>
      </c>
    </row>
    <row r="41" spans="2:21" ht="30" customHeight="1" x14ac:dyDescent="0.4">
      <c r="B41" s="39" t="s">
        <v>50</v>
      </c>
      <c r="C41" s="191"/>
      <c r="D41" s="193"/>
      <c r="E41" s="27">
        <f>((J17+J18+J19+J20+J21)*0.7+J22)/1000</f>
        <v>0</v>
      </c>
      <c r="F41" s="54">
        <f t="shared" ref="F41:F44" si="0">ROUNDUP(E41,1)</f>
        <v>0</v>
      </c>
      <c r="G41" s="38" t="str">
        <f>IF(F41&gt;D40,"適合","不適合")</f>
        <v>不適合</v>
      </c>
      <c r="H41" s="176"/>
      <c r="I41" s="177"/>
      <c r="J41" s="180"/>
      <c r="K41" s="182"/>
    </row>
    <row r="42" spans="2:21" ht="30" customHeight="1" x14ac:dyDescent="0.4">
      <c r="B42" s="39" t="s">
        <v>51</v>
      </c>
      <c r="C42" s="192"/>
      <c r="D42" s="194"/>
      <c r="E42" s="27">
        <f>((J17+J18+J19+J20+J21)*0.8+J22)/1000</f>
        <v>0</v>
      </c>
      <c r="F42" s="54">
        <f t="shared" si="0"/>
        <v>0</v>
      </c>
      <c r="G42" s="25" t="str">
        <f>IF(D40&lt;F42,"適合","不適合")</f>
        <v>不適合</v>
      </c>
      <c r="H42" s="178"/>
      <c r="I42" s="179"/>
      <c r="J42" s="181"/>
      <c r="K42" s="183"/>
    </row>
    <row r="43" spans="2:21" ht="30" customHeight="1" x14ac:dyDescent="0.4">
      <c r="B43" s="39" t="s">
        <v>52</v>
      </c>
      <c r="C43" s="184">
        <f>(H17+H18+H19+H20+H21+H22+H23+H24)/1000</f>
        <v>0</v>
      </c>
      <c r="D43" s="186">
        <f>ROUNDUP(C43,1)</f>
        <v>0</v>
      </c>
      <c r="E43" s="27">
        <f>((J18+J19+J20+J21+J17)*0.9+J22)/1000</f>
        <v>0</v>
      </c>
      <c r="F43" s="54">
        <f t="shared" si="0"/>
        <v>0</v>
      </c>
      <c r="G43" s="25" t="str">
        <f>IF(F43&gt;D43,"適合","不適合")</f>
        <v>不適合</v>
      </c>
      <c r="H43" s="98"/>
      <c r="I43" s="188"/>
      <c r="J43" s="20"/>
      <c r="K43" s="22"/>
    </row>
    <row r="44" spans="2:21" ht="30" customHeight="1" thickBot="1" x14ac:dyDescent="0.45">
      <c r="B44" s="19" t="s">
        <v>53</v>
      </c>
      <c r="C44" s="185"/>
      <c r="D44" s="187"/>
      <c r="E44" s="28">
        <f>((J19+J20+J21+J17+J18)*1+J22)/1000</f>
        <v>0</v>
      </c>
      <c r="F44" s="55">
        <f t="shared" si="0"/>
        <v>0</v>
      </c>
      <c r="G44" s="26" t="str">
        <f>IF(F44&gt;D43,"適合","不適合")</f>
        <v>不適合</v>
      </c>
      <c r="H44" s="189"/>
      <c r="I44" s="190"/>
      <c r="J44" s="2"/>
      <c r="K44" s="3"/>
    </row>
  </sheetData>
  <sheetProtection algorithmName="SHA-512" hashValue="nnGHq4rmYQhY/jLTtiIF6KAcQ32iVdxTkQfvx2O6KFONxDg5rFkdmZF1sBQYoH+IlmP7ZE83y7a2MOmMCM1Jbg==" saltValue="owlZj71s5oFE8hKY0TXvbg==" spinCount="100000" sheet="1" objects="1" scenarios="1"/>
  <mergeCells count="95">
    <mergeCell ref="C43:C44"/>
    <mergeCell ref="D43:D44"/>
    <mergeCell ref="H43:I43"/>
    <mergeCell ref="H44:I44"/>
    <mergeCell ref="C40:C42"/>
    <mergeCell ref="D40:D42"/>
    <mergeCell ref="G36:G39"/>
    <mergeCell ref="H39:I39"/>
    <mergeCell ref="H36:I38"/>
    <mergeCell ref="J36:K37"/>
    <mergeCell ref="H40:I42"/>
    <mergeCell ref="J40:J42"/>
    <mergeCell ref="K40:K42"/>
    <mergeCell ref="C38:D38"/>
    <mergeCell ref="E38:F38"/>
    <mergeCell ref="C36:D37"/>
    <mergeCell ref="E36:F37"/>
    <mergeCell ref="B36:B39"/>
    <mergeCell ref="P15:Q15"/>
    <mergeCell ref="P22:Q22"/>
    <mergeCell ref="H26:I26"/>
    <mergeCell ref="J26:K27"/>
    <mergeCell ref="H27:I27"/>
    <mergeCell ref="J16:K16"/>
    <mergeCell ref="B32:F32"/>
    <mergeCell ref="H32:I32"/>
    <mergeCell ref="J32:K32"/>
    <mergeCell ref="B33:F33"/>
    <mergeCell ref="H33:I33"/>
    <mergeCell ref="J33:K33"/>
    <mergeCell ref="B30:F30"/>
    <mergeCell ref="H30:I30"/>
    <mergeCell ref="J30:K30"/>
    <mergeCell ref="B31:F31"/>
    <mergeCell ref="H31:I31"/>
    <mergeCell ref="J31:K31"/>
    <mergeCell ref="B28:D28"/>
    <mergeCell ref="F28:G28"/>
    <mergeCell ref="H28:I28"/>
    <mergeCell ref="J28:K28"/>
    <mergeCell ref="B29:D29"/>
    <mergeCell ref="F29:G29"/>
    <mergeCell ref="H29:I29"/>
    <mergeCell ref="J29:K29"/>
    <mergeCell ref="B25:F25"/>
    <mergeCell ref="H25:I25"/>
    <mergeCell ref="J25:K25"/>
    <mergeCell ref="B26:D27"/>
    <mergeCell ref="E26:F26"/>
    <mergeCell ref="E23:F23"/>
    <mergeCell ref="H23:I23"/>
    <mergeCell ref="J23:K23"/>
    <mergeCell ref="E24:F24"/>
    <mergeCell ref="H24:I24"/>
    <mergeCell ref="J24:K24"/>
    <mergeCell ref="B21:F21"/>
    <mergeCell ref="H21:I21"/>
    <mergeCell ref="J21:K21"/>
    <mergeCell ref="B22:F22"/>
    <mergeCell ref="H22:I22"/>
    <mergeCell ref="J22:K22"/>
    <mergeCell ref="B19:F19"/>
    <mergeCell ref="H19:I19"/>
    <mergeCell ref="J19:K19"/>
    <mergeCell ref="B20:F20"/>
    <mergeCell ref="H20:I20"/>
    <mergeCell ref="J20:K20"/>
    <mergeCell ref="B17:F17"/>
    <mergeCell ref="H17:I17"/>
    <mergeCell ref="J17:K17"/>
    <mergeCell ref="B18:F18"/>
    <mergeCell ref="H18:I18"/>
    <mergeCell ref="J18:K18"/>
    <mergeCell ref="B11:C11"/>
    <mergeCell ref="B12:C12"/>
    <mergeCell ref="B13:C13"/>
    <mergeCell ref="B16:G16"/>
    <mergeCell ref="H16:I16"/>
    <mergeCell ref="B10:C10"/>
    <mergeCell ref="D10:E10"/>
    <mergeCell ref="F10:G10"/>
    <mergeCell ref="H10:I10"/>
    <mergeCell ref="J10:K10"/>
    <mergeCell ref="D6:E6"/>
    <mergeCell ref="D7:E7"/>
    <mergeCell ref="B2:F2"/>
    <mergeCell ref="G2:K2"/>
    <mergeCell ref="B5:E5"/>
    <mergeCell ref="F5:H5"/>
    <mergeCell ref="J5:K5"/>
    <mergeCell ref="F6:H6"/>
    <mergeCell ref="J6:K8"/>
    <mergeCell ref="F7:H7"/>
    <mergeCell ref="I7:I8"/>
    <mergeCell ref="F8:H8"/>
  </mergeCells>
  <phoneticPr fontId="1"/>
  <pageMargins left="0.7" right="0.7" top="0.75" bottom="0.75" header="0.3" footer="0.3"/>
  <pageSetup paperSize="9" scale="71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cp:lastPrinted>2025-12-29T01:15:43Z</cp:lastPrinted>
  <dcterms:created xsi:type="dcterms:W3CDTF">2025-11-27T00:13:09Z</dcterms:created>
  <dcterms:modified xsi:type="dcterms:W3CDTF">2026-01-14T04:45:29Z</dcterms:modified>
</cp:coreProperties>
</file>